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5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<sst xmlns="http://schemas.openxmlformats.org/spreadsheetml/2006/main" count="849" uniqueCount="788">
  <si>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</si>
  <si>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</si>
  <si>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</si>
  <si>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</si>
  <si>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</si>
  <si>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</si>
  <si>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</si>
  <si>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</si>
  <si>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</si>
  <si>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</si>
  <si>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</si>
  <si>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</si>
  <si>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</si>
  <si>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</si>
  <si>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</si>
  <si>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</si>
  <si>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</si>
  <si>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</si>
  <si>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</si>
  <si>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</si>
  <si>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</si>
  <si>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</si>
  <si>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</si>
  <si>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</si>
  <si>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</si>
  <si>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</si>
  <si>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</si>
  <si>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</si>
  <si>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</si>
  <si>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</si>
  <si>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</si>
  <si>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</si>
  <si>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</si>
  <si>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</si>
  <si>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</si>
  <si>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</si>
  <si>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</si>
  <si>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</si>
  <si>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</si>
  <si>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</si>
  <si>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</si>
  <si>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</si>
  <si>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</si>
  <si>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</si>
  <si>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</si>
  <si>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</si>
  <si>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</si>
  <si>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</si>
  <si>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</si>
  <si>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</si>
  <si>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</si>
  <si>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</si>
  <si>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</si>
  <si>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</si>
  <si>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</si>
  <si>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</si>
  <si>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</si>
  <si>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</si>
  <si>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</si>
  <si>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Local, data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</si>
  <si>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</si>
  <si>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</si>
  <si>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</si>
  <si>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</si>
  <si>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</si>
  <si>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</si>
  <si>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</si>
  <si>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</si>
  <si>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</si>
  <si>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</si>
  <si>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</si>
  <si>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</si>
  <si>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</si>
  <si>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</si>
  <si>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</si>
  <si>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</si>
  <si>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</si>
  <si>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</si>
  <si>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</si>
  <si>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</si>
  <si>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</si>
  <si>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</si>
  <si>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</si>
  <si>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</si>
  <si>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</si>
  <si>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</si>
  <si>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</si>
  <si>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</si>
  <si>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</si>
  <si>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</si>
  <si>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</si>
  <si>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</si>
  <si>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</si>
  <si>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</si>
  <si>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</si>
  <si>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</si>
  <si>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</si>
  <si>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</si>
  <si>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</si>
  <si>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</si>
  <si>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</si>
  <si>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</si>
  <si>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</si>
  <si>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</si>
  <si>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</si>
  <si>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</si>
  <si>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</si>
  <si>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</si>
  <si>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</si>
  <si>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</si>
  <si>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</si>
  <si>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</si>
  <si>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</si>
  <si>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</si>
  <si>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</si>
  <si>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</si>
  <si>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</si>
  <si>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</si>
  <si>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</si>
  <si>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</si>
  <si>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</si>
  <si>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</si>
  <si>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</si>
  <si>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</si>
  <si>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</si>
  <si>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</si>
  <si>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</si>
  <si>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</si>
  <si>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</si>
  <si>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</si>
  <si>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</si>
  <si>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</si>
  <si>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</si>
  <si>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</si>
  <si>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</si>
  <si>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</si>
  <si>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</si>
  <si>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</si>
  <si>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</si>
  <si>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</si>
  <si>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</si>
  <si>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</si>
  <si>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</si>
  <si>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</si>
  <si>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</si>
  <si>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</si>
  <si>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</si>
  <si>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</si>
  <si>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</si>
  <si>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</si>
  <si>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</si>
  <si>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</si>
  <si>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</si>
  <si>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</si>
  <si>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</si>
  <si>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</si>
  <si>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</si>
  <si>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</si>
  <si>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</si>
  <si>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</si>
  <si>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</si>
  <si>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</si>
  <si>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</si>
  <si>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</si>
  <si>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</si>
  <si>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</si>
  <si>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</si>
  <si>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</si>
  <si>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</si>
  <si>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</si>
  <si>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</si>
  <si>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</si>
  <si>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</si>
  <si>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</si>
  <si>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</si>
  <si>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</si>
  <si>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</si>
  <si>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</si>
  <si>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</si>
  <si>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</si>
  <si>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</si>
  <si>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</si>
  <si>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</si>
  <si>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</si>
  <si>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</si>
  <si>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</si>
  <si>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</si>
  <si>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</si>
  <si>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</si>
  <si>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</si>
  <si>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</si>
  <si>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</si>
  <si>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</si>
  <si>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</si>
  <si>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</si>
  <si>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</si>
  <si>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</si>
  <si>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</si>
  <si>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</si>
  <si>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</si>
  <si>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</si>
  <si>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</si>
  <si>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</si>
  <si>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</si>
  <si>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</si>
  <si>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</si>
  <si>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</si>
  <si>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</si>
  <si>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</si>
  <si>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</si>
  <si>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</si>
  <si>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</si>
  <si>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</si>
  <si>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</si>
  <si>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</si>
  <si>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</si>
  <si>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</si>
  <si>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</si>
  <si>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</si>
  <si>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</si>
  <si>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</si>
  <si>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</si>
  <si>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</si>
  <si>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</si>
  <si>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</si>
  <si>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</si>
  <si>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</si>
  <si>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</si>
  <si>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</si>
  <si>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</si>
  <si>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</si>
  <si>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</si>
  <si>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</si>
  <si>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</si>
  <si>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</si>
  <si>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</si>
  <si>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</si>
  <si>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</si>
  <si>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</si>
  <si>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</si>
  <si>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</si>
  <si>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</si>
  <si>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</si>
  <si>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</si>
  <si>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</si>
  <si>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</si>
  <si>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</si>
  <si>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</si>
  <si>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</si>
  <si>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</si>
  <si>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</si>
  <si>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</si>
  <si>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</si>
  <si>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</si>
  <si>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</si>
  <si>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</si>
  <si>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</si>
  <si>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</si>
  <si>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</si>
  <si>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</si>
  <si>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</si>
  <si>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</si>
  <si>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</si>
  <si>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</si>
  <si>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</si>
  <si>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</si>
  <si>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</si>
  <si>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</si>
  <si>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</si>
  <si>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</si>
  <si>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</si>
  <si>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</si>
  <si>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</si>
  <si>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</si>
  <si>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</si>
  <si>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</si>
  <si>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</si>
  <si>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</si>
  <si>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</si>
  <si>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</si>
  <si>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</si>
  <si>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</si>
  <si>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</si>
  <si>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</si>
  <si>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</si>
  <si>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</si>
  <si>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</si>
  <si>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</si>
  <si>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</si>
  <si>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</si>
  <si>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</si>
  <si>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</si>
  <si>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</si>
  <si>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</si>
  <si>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</si>
  <si>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</si>
  <si>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</si>
  <si>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</si>
  <si>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</si>
  <si>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</si>
  <si>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</si>
  <si>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</si>
  <si>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</si>
  <si>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</si>
  <si>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</si>
  <si>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</si>
  <si>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</si>
  <si>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</si>
  <si>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</si>
  <si>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</si>
  <si>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</si>
  <si>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</si>
  <si>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</si>
  <si>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</si>
  <si>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</si>
  <si>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</si>
  <si>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</si>
  <si>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</si>
  <si>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</si>
  <si>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</si>
  <si>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</si>
  <si>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</si>
  <si>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</si>
  <si>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</si>
  <si>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</si>
  <si>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</si>
  <si>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</si>
  <si>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</si>
  <si>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</si>
  <si>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</si>
  <si>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</si>
  <si>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</si>
  <si>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</si>
  <si>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</si>
  <si>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</si>
  <si>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</si>
  <si>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</si>
  <si>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</si>
  <si>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</si>
  <si>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</si>
  <si>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</si>
  <si>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</si>
  <si>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</si>
  <si>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</si>
  <si>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</si>
  <si>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</si>
  <si>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</si>
  <si>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</si>
  <si>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</si>
  <si>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</si>
  <si>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</si>
  <si>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</si>
  <si>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</si>
  <si>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</si>
  <si>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</si>
  <si>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</si>
  <si>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</si>
  <si>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</si>
  <si>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</si>
  <si>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</si>
  <si>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</si>
  <si>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</si>
  <si>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</si>
  <si>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</si>
  <si>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</si>
  <si>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</si>
  <si>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</si>
  <si>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</si>
  <si>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</si>
  <si>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</si>
  <si>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</si>
  <si>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</si>
  <si>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</si>
  <si>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</si>
  <si>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</si>
  <si>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</si>
  <si>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</si>
  <si>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</si>
  <si>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</si>
  <si>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</si>
  <si>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</si>
  <si>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</si>
  <si>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</si>
  <si>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</si>
  <si>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</si>
  <si>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</si>
  <si>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</si>
  <si>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</si>
  <si>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</si>
  <si>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</si>
  <si>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</si>
  <si>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</si>
  <si>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</si>
  <si>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</si>
  <si>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</si>
  <si>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</si>
  <si>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</si>
  <si>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</si>
  <si>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</si>
  <si>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</si>
  <si>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</si>
  <si>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</si>
  <si>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</si>
  <si>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</si>
  <si>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</si>
  <si>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</si>
  <si>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</si>
  <si>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</si>
  <si>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</si>
  <si>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</si>
  <si>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</si>
  <si>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</si>
  <si>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</si>
  <si>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</si>
  <si>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</si>
  <si>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</si>
  <si>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</si>
  <si>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</si>
  <si>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</si>
  <si>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</si>
  <si>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</si>
  <si>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</si>
  <si>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</si>
  <si>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</si>
  <si>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</si>
  <si>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</si>
  <si>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</si>
  <si>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</si>
  <si>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</si>
  <si>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</si>
  <si>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</si>
  <si>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</si>
  <si>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</si>
  <si>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</si>
  <si>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</si>
  <si>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</si>
  <si>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</si>
  <si>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</si>
  <si>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</si>
  <si>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</si>
  <si>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</si>
  <si>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</si>
  <si>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</si>
  <si>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</si>
  <si>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</si>
  <si>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</si>
  <si>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</si>
  <si>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</si>
  <si>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</si>
  <si>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</si>
  <si>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</si>
  <si>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</si>
  <si>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</si>
  <si>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</si>
  <si>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</si>
  <si>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</si>
  <si>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</si>
  <si>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</si>
  <si>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</si>
  <si>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</si>
  <si>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</si>
  <si>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</si>
  <si>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</si>
  <si>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</si>
  <si>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</si>
  <si>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</si>
  <si>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</si>
  <si>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</si>
  <si>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</si>
  <si>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</si>
  <si>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</si>
  <si>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</si>
  <si>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</si>
  <si>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</si>
  <si>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</si>
  <si>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</si>
  <si>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Após a digitação dos Relatórios, salve o arquivo em disquete para entrega ao TCESP.                             (Guarde uma cópia do arquivo!)</t>
  </si>
  <si>
    <t>TOTAIS:</t>
  </si>
  <si>
    <t>Anexo I - Modelo 10 - RGF</t>
  </si>
  <si>
    <t xml:space="preserve">              - Ver / Imprimir Protocolo de Entrega .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</si>
  <si>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</si>
  <si>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</si>
  <si>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</si>
  <si>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</si>
  <si>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</si>
  <si>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</si>
  <si>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</si>
  <si>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</si>
  <si>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</si>
  <si>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</si>
  <si>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</si>
  <si>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</si>
  <si>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</si>
  <si>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</si>
  <si>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</si>
  <si>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</si>
  <si>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</si>
  <si>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</si>
  <si>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</si>
  <si>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</si>
  <si>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</si>
  <si>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</si>
  <si>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</si>
  <si>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</si>
  <si>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</si>
  <si>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</si>
  <si>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</si>
  <si>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</si>
  <si>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</si>
  <si>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</si>
  <si>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</si>
  <si>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</si>
  <si>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</si>
  <si>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</si>
  <si>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</si>
  <si>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</si>
  <si>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</si>
  <si>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</si>
  <si>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</si>
  <si>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</si>
  <si>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</si>
  <si>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</si>
  <si>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</si>
  <si>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</si>
  <si>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</si>
  <si>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</si>
  <si>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</si>
  <si>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</si>
  <si>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</si>
  <si>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</si>
  <si>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</si>
  <si>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</si>
  <si>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</si>
  <si>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</si>
  <si>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</si>
  <si>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</si>
  <si>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</si>
  <si>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</si>
  <si>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</si>
  <si>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</si>
  <si>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</si>
  <si>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</si>
  <si>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</si>
  <si>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</si>
  <si>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</si>
  <si>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</si>
  <si>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</si>
  <si>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</si>
  <si>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</si>
  <si>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</si>
  <si>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</si>
  <si>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</si>
  <si>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</si>
  <si>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</si>
  <si>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</si>
  <si>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</si>
  <si>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</si>
  <si>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</si>
  <si>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</si>
  <si>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</si>
  <si>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</si>
  <si>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</si>
  <si>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</si>
  <si>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</si>
  <si>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</si>
  <si>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</si>
  <si>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</si>
  <si>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</si>
  <si>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</si>
  <si>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</si>
  <si>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</si>
  <si>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</si>
  <si>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</si>
  <si>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</si>
  <si>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</si>
  <si>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</si>
  <si>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</si>
  <si>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</si>
  <si>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</si>
  <si>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</si>
  <si>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</si>
  <si>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</si>
  <si>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</si>
  <si>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</si>
  <si>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</si>
  <si>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</si>
  <si>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</si>
  <si>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</si>
  <si>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</si>
  <si>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</si>
  <si>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</si>
  <si>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</si>
  <si>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</si>
  <si>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</si>
  <si>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</si>
  <si>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</si>
  <si>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</si>
  <si>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</si>
  <si>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</si>
  <si>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</si>
  <si>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</si>
  <si>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</si>
  <si>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</si>
  <si>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</si>
  <si>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</si>
  <si>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</si>
  <si>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</si>
  <si>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</si>
  <si>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</si>
  <si>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</si>
  <si>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</si>
  <si>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</si>
  <si>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</si>
  <si>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</si>
  <si>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</si>
  <si>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</si>
  <si>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</si>
  <si>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</si>
  <si>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</si>
  <si>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</si>
  <si>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</si>
  <si>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</si>
  <si>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</si>
  <si>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</si>
  <si>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</si>
  <si>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</si>
  <si>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</si>
  <si>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</si>
  <si>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</si>
  <si>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</si>
  <si>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</si>
  <si>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</si>
  <si>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</si>
  <si>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</si>
  <si>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</si>
  <si>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</si>
  <si>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</si>
  <si>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</si>
  <si>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</si>
  <si>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</si>
  <si>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</si>
  <si>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</si>
  <si>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</si>
  <si>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</si>
  <si>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</si>
  <si>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</si>
  <si>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</si>
  <si>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</si>
  <si>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</si>
  <si>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</si>
  <si>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</si>
  <si>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</si>
  <si>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</si>
  <si>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</si>
  <si>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</si>
  <si>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</si>
  <si>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</si>
  <si>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</si>
  <si>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</si>
  <si>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</si>
  <si>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</si>
  <si>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</si>
  <si>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</si>
  <si>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</si>
  <si>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</si>
  <si>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</si>
  <si>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</si>
  <si>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</si>
  <si>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</si>
  <si>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</si>
  <si>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</si>
  <si>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</si>
  <si>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</si>
  <si>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</si>
  <si>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</si>
  <si>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</si>
  <si>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</si>
  <si>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</si>
  <si>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</si>
  <si>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</si>
  <si>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</si>
  <si>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</si>
  <si>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</si>
  <si>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</si>
  <si>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</si>
  <si>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</si>
  <si>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</si>
  <si>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</si>
  <si>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</si>
  <si>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</si>
  <si>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</si>
  <si>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</si>
  <si>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</si>
  <si>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</si>
  <si>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</si>
  <si>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</si>
  <si>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</si>
  <si>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</si>
  <si>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</si>
  <si>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</si>
  <si>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</si>
  <si>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</si>
  <si>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</si>
  <si>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</si>
  <si>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</si>
  <si>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</si>
  <si>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</si>
  <si>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</si>
  <si>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</si>
  <si>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</si>
  <si>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</si>
  <si>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</si>
  <si>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</si>
  <si>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</si>
  <si>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</si>
  <si>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</si>
  <si>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</si>
  <si>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</si>
  <si>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</si>
  <si>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</si>
  <si>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</si>
  <si>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</si>
  <si>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</si>
  <si>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</si>
  <si>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</si>
  <si>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</si>
  <si>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</si>
  <si>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</si>
  <si>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</si>
  <si>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</si>
  <si>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</si>
  <si>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</si>
  <si>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</si>
  <si>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</si>
  <si>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</si>
  <si>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</si>
  <si>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</si>
  <si>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</si>
  <si>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</si>
  <si>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</si>
  <si>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</si>
  <si>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</si>
  <si>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</si>
  <si>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</si>
  <si>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</si>
  <si>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</si>
  <si>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</si>
  <si>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</si>
  <si>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</si>
  <si>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</si>
  <si>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</si>
  <si>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</si>
  <si>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</si>
  <si>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</si>
  <si>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</si>
  <si>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</si>
  <si>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</si>
  <si>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</si>
  <si>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</si>
  <si>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</si>
  <si>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</si>
  <si>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</si>
  <si>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</si>
  <si>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</si>
  <si>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</si>
  <si>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</si>
  <si>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</si>
  <si>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</si>
  <si>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</si>
  <si>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</si>
  <si>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</si>
  <si>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</si>
  <si>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</si>
  <si>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</si>
  <si>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</si>
  <si>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</si>
  <si>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</si>
  <si>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</si>
  <si>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</si>
  <si>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</si>
  <si>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</si>
  <si>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Contabilista-CRC Nº</t>
  </si>
  <si>
    <t>Contabilista CRC-Nº</t>
  </si>
  <si>
    <r>
      <t xml:space="preserve">Planilha geradora dos Relatórios Quadrimestrais exigidos pela Lei Complementar 101/00 - LRF, para entrega  ao TCESP - por meio magnético - acompanhado do respectivo Protocolo. </t>
    </r>
    <r>
      <rPr>
        <sz val="14"/>
        <color indexed="9"/>
        <rFont val="Times New Roman"/>
        <family val="1"/>
      </rPr>
      <t>- Versão Câmara Municipal abril 2007</t>
    </r>
  </si>
  <si>
    <t>Luiz Carlos Geromini - Presidente</t>
  </si>
  <si>
    <t>Eduardo Médici de Souza</t>
  </si>
  <si>
    <t>Antonio Sérgio Fernandes</t>
  </si>
  <si>
    <t xml:space="preserve">             CRC 1SP249908/P-7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</si>
</sst>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%"/>
    <numFmt numFmtId="177" formatCode="0.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7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9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 locked="0"/>
    </xf>
    <xf numFmtId="0" fontId="2" fillId="0" borderId="6" xfId="0" applyFont="1" applyBorder="1" applyAlignment="1" applyProtection="1">
      <alignment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8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2" sqref="B2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  <c r="N3" s="85"/>
    </row>
    <row r="4" spans="1:14" ht="17.25" customHeight="1">
      <c r="A4" s="85"/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85"/>
    </row>
    <row r="5" spans="1:14" ht="20.25" customHeight="1">
      <c r="A5" s="85"/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88" t="s">
        <v>783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85"/>
    </row>
    <row r="8" spans="1:14" ht="18.75" customHeight="1">
      <c r="A8" s="85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85"/>
    </row>
    <row r="9" spans="1:14" ht="24.75" customHeight="1">
      <c r="A9" s="85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7" t="s">
        <v>462</v>
      </c>
      <c r="C11" s="186"/>
      <c r="D11" s="186"/>
      <c r="E11" s="186"/>
      <c r="F11" s="187"/>
      <c r="G11" s="85"/>
      <c r="H11" s="207" t="s">
        <v>0</v>
      </c>
      <c r="I11" s="186"/>
      <c r="J11" s="186"/>
      <c r="K11" s="186"/>
      <c r="L11" s="186"/>
      <c r="M11" s="187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474</v>
      </c>
      <c r="C18" s="107"/>
      <c r="D18" s="107"/>
      <c r="E18" s="107"/>
      <c r="F18" s="108"/>
      <c r="G18" s="109"/>
      <c r="H18" s="197" t="s">
        <v>476</v>
      </c>
      <c r="I18" s="198"/>
      <c r="J18" s="198"/>
      <c r="K18" s="198"/>
      <c r="L18" s="198"/>
      <c r="M18" s="199"/>
      <c r="N18" s="85"/>
    </row>
    <row r="19" spans="1:14" ht="18" customHeight="1">
      <c r="A19" s="85"/>
      <c r="B19" s="165" t="s">
        <v>475</v>
      </c>
      <c r="C19" s="110"/>
      <c r="D19" s="110"/>
      <c r="E19" s="110"/>
      <c r="F19" s="111"/>
      <c r="G19" s="109"/>
      <c r="H19" s="200"/>
      <c r="I19" s="201"/>
      <c r="J19" s="201"/>
      <c r="K19" s="201"/>
      <c r="L19" s="201"/>
      <c r="M19" s="202"/>
      <c r="N19" s="85"/>
    </row>
    <row r="20" spans="1:14" ht="18" customHeight="1">
      <c r="A20" s="85"/>
      <c r="B20" s="164" t="s">
        <v>479</v>
      </c>
      <c r="C20" s="113"/>
      <c r="D20" s="114"/>
      <c r="E20" s="114"/>
      <c r="F20" s="135"/>
      <c r="G20" s="109"/>
      <c r="H20" s="203"/>
      <c r="I20" s="204"/>
      <c r="J20" s="204"/>
      <c r="K20" s="204"/>
      <c r="L20" s="204"/>
      <c r="M20" s="205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</row>
    <row r="4" spans="2:13" ht="17.25" customHeight="1"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20.25" customHeight="1"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88" t="s">
        <v>464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2:13" ht="18.75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2:13" ht="24.75" customHeigh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ht="3.75" customHeight="1"/>
    <row r="11" spans="2:13" ht="16.5" customHeight="1">
      <c r="B11" s="189" t="s">
        <v>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</row>
    <row r="12" spans="2:14" s="118" customFormat="1" ht="16.5" customHeight="1">
      <c r="B12" s="115" t="s">
        <v>463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459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465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104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482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105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106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490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491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492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493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494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107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108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109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110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495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496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497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111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112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113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498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114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499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500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115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501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116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117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118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119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120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502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503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504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505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506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121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122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507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123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124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508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125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126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509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127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128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510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511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129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130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131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512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513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514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132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133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515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134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516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517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135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136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518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137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138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139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519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140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141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142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143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144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145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146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147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148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149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520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521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150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151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522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523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152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524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153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154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155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525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526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156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157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158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159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160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161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162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527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528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163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164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165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166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167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168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529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169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170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171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172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173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174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530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175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531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176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532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533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177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534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178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179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180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181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182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183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535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184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185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536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186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187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188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537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189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190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538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191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539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192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193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540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194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195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541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542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196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197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198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199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200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201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543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202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203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544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204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545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546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547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548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205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206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207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208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549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209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210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550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551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552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553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554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211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555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556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212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213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214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215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216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557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558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559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560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217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218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219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561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220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221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222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223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562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563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564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565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224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225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566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567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568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569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570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226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571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572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227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573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574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228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229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575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576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230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577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578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579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580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581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231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582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232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233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234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583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584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235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236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585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586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587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588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237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589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590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591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592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593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238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239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594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595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240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596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597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598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241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599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600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601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242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602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603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243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244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604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245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246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247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248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249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250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605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606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251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607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252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253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608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609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254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255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256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610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257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258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259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260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261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262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611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263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612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613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264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265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266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614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615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267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268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616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617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618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269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270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619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620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621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271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272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273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622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274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275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623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276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624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277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278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279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625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626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627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628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629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630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631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280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281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632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282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283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633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284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634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635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285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636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637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638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639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640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641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642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286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643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644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287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645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646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647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288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289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648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290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291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649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292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293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650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651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294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295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296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297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298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299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300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301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302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303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304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305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306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307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652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308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309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653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654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310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655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311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312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313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314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656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657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658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315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316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317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659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318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660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319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320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661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662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321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322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323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324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325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663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326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327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328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329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330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331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664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332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665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333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666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667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334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668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335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669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670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671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672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336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337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673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674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338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339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340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675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676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341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342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677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343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344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345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346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347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348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349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350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351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352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353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678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354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679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355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356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357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358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359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360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680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361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681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682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683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684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362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363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364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365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366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367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368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369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685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370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686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371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372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687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373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374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688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375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689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376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377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378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379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380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690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691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381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382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383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384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692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693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694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695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696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697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698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699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385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700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701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386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387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388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702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389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390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391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703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704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392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393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394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705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706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707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395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708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396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397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398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709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399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710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400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401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711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712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402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403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713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714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404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405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715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406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407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408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409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410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411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412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716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717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718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719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720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721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722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413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414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723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415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724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725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726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727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728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729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730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731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732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733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734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735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736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737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738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739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740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741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742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743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744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745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746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747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748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749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750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416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751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417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752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418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753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419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754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420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421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422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755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756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757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423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758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424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759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425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760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761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762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763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426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764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427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428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765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429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766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767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430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768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769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431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432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433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770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434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435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436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437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771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772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438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773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439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440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441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442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443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444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445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774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775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446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776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447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448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777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778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449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450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451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452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453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454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455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779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456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457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458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A1">
      <selection activeCell="AL17" sqref="AL17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90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102</v>
      </c>
    </row>
    <row r="6" spans="29:44" ht="15.75">
      <c r="AC6">
        <v>356</v>
      </c>
      <c r="AD6" t="str">
        <f>LOOKUP(AC6,CAD!C9:C658,CAD!D9:D658)</f>
        <v>MONTE AZUL PAULISTA</v>
      </c>
      <c r="AG6" t="s">
        <v>103</v>
      </c>
      <c r="AH6">
        <v>2</v>
      </c>
      <c r="AJ6">
        <f>AH6*2</f>
        <v>4</v>
      </c>
      <c r="AQ6" t="s">
        <v>103</v>
      </c>
      <c r="AR6">
        <v>7</v>
      </c>
    </row>
    <row r="7" spans="32:43" ht="15.75">
      <c r="AF7">
        <v>1</v>
      </c>
      <c r="AI7">
        <v>2</v>
      </c>
      <c r="AJ7" s="14" t="s">
        <v>96</v>
      </c>
      <c r="AK7" s="15">
        <v>36540</v>
      </c>
      <c r="AL7">
        <f>LOOKUP($AJ$6,MONTH($AK$7:$AK$18),MONTH($AK$7:$AK$18-330))</f>
        <v>5</v>
      </c>
      <c r="AM7">
        <v>1</v>
      </c>
      <c r="AN7" t="s">
        <v>7</v>
      </c>
      <c r="AO7" t="str">
        <f>LOOKUP(AL7,$AM$7:$AM$18,$AN$7:$AN$18)</f>
        <v>MAIO</v>
      </c>
      <c r="AP7">
        <v>1</v>
      </c>
      <c r="AQ7" s="14">
        <v>2001</v>
      </c>
    </row>
    <row r="8" spans="32:43" ht="15.75">
      <c r="AF8">
        <v>2</v>
      </c>
      <c r="AG8" t="s">
        <v>3</v>
      </c>
      <c r="AI8">
        <v>4</v>
      </c>
      <c r="AJ8" s="14" t="s">
        <v>98</v>
      </c>
      <c r="AK8" s="15">
        <v>36571</v>
      </c>
      <c r="AL8">
        <f>LOOKUP($AJ$6,MONTH($AK$7:$AK$18),MONTH($AK$7:$AK$18-300))</f>
        <v>6</v>
      </c>
      <c r="AM8">
        <v>2</v>
      </c>
      <c r="AN8" t="s">
        <v>95</v>
      </c>
      <c r="AO8" t="str">
        <f aca="true" t="shared" si="0" ref="AO8:AO18">LOOKUP(AL8,$AM$7:$AM$18,$AN$7:$AN$18)</f>
        <v>JUNHO</v>
      </c>
      <c r="AP8">
        <v>2</v>
      </c>
      <c r="AQ8" s="14">
        <v>2002</v>
      </c>
    </row>
    <row r="9" spans="32:43" ht="15.75">
      <c r="AF9">
        <v>3</v>
      </c>
      <c r="AI9">
        <v>6</v>
      </c>
      <c r="AJ9" s="14" t="s">
        <v>100</v>
      </c>
      <c r="AK9" s="15">
        <v>36600</v>
      </c>
      <c r="AL9">
        <f>LOOKUP($AJ$6,MONTH($AK$7:$AK$18),MONTH($AK$7:$AK$18-270))</f>
        <v>7</v>
      </c>
      <c r="AM9">
        <v>3</v>
      </c>
      <c r="AN9" t="s">
        <v>8</v>
      </c>
      <c r="AO9" t="str">
        <f t="shared" si="0"/>
        <v>JULHO</v>
      </c>
      <c r="AP9">
        <v>3</v>
      </c>
      <c r="AQ9">
        <v>2003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8</v>
      </c>
      <c r="AM10">
        <v>4</v>
      </c>
      <c r="AN10" t="s">
        <v>96</v>
      </c>
      <c r="AO10" t="str">
        <f t="shared" si="0"/>
        <v>AGOSTO</v>
      </c>
      <c r="AP10">
        <v>4</v>
      </c>
      <c r="AQ10">
        <v>2004</v>
      </c>
    </row>
    <row r="11" spans="28:43" ht="15.75">
      <c r="AB11" s="7"/>
      <c r="AC11" s="7" t="s">
        <v>101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9</v>
      </c>
      <c r="AM11">
        <v>5</v>
      </c>
      <c r="AN11" t="s">
        <v>9</v>
      </c>
      <c r="AO11" t="str">
        <f t="shared" si="0"/>
        <v>SETEMBRO</v>
      </c>
      <c r="AP11">
        <v>5</v>
      </c>
      <c r="AQ11">
        <v>2005</v>
      </c>
    </row>
    <row r="12" spans="29:43" ht="15.75">
      <c r="AC12" t="s">
        <v>103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10</v>
      </c>
      <c r="AM12">
        <v>6</v>
      </c>
      <c r="AN12" t="s">
        <v>97</v>
      </c>
      <c r="AO12" t="str">
        <f t="shared" si="0"/>
        <v>OUTUBRO</v>
      </c>
      <c r="AP12">
        <v>6</v>
      </c>
      <c r="AQ12">
        <v>2006</v>
      </c>
    </row>
    <row r="13" spans="28:43" ht="15.75">
      <c r="AB13">
        <v>1</v>
      </c>
      <c r="AC13" t="s">
        <v>461</v>
      </c>
      <c r="AG13" t="str">
        <f>LOOKUP(AH6,AF7:AF12,AG7:AG12)</f>
        <v>1º QUADRIMESTRE</v>
      </c>
      <c r="AK13" s="15">
        <v>36722</v>
      </c>
      <c r="AL13">
        <f>LOOKUP($AJ$6,MONTH($AK$7:$AK$18),MONTH($AK$7:$AK$18-150))</f>
        <v>11</v>
      </c>
      <c r="AM13">
        <v>7</v>
      </c>
      <c r="AN13" t="s">
        <v>10</v>
      </c>
      <c r="AO13" t="str">
        <f t="shared" si="0"/>
        <v>NOVEMBRO</v>
      </c>
      <c r="AP13">
        <v>7</v>
      </c>
      <c r="AQ13">
        <v>2007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12</v>
      </c>
      <c r="AM14">
        <v>8</v>
      </c>
      <c r="AN14" t="s">
        <v>98</v>
      </c>
      <c r="AO14" t="str">
        <f t="shared" si="0"/>
        <v>DEZEMBRO</v>
      </c>
      <c r="AQ14">
        <f>LOOKUP(AR6,AP7:AP13,AQ7:AQ13)</f>
        <v>2007</v>
      </c>
    </row>
    <row r="15" spans="29:41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1</v>
      </c>
      <c r="AM15">
        <v>9</v>
      </c>
      <c r="AN15" t="s">
        <v>12</v>
      </c>
      <c r="AO15" t="str">
        <f t="shared" si="0"/>
        <v>JANEIRO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2</v>
      </c>
      <c r="AM16">
        <v>10</v>
      </c>
      <c r="AN16" t="s">
        <v>99</v>
      </c>
      <c r="AO16" t="str">
        <f t="shared" si="0"/>
        <v>FEVEREIRO</v>
      </c>
    </row>
    <row r="17" spans="32:41" ht="15.75">
      <c r="AF17">
        <v>3</v>
      </c>
      <c r="AK17" s="15">
        <v>36845</v>
      </c>
      <c r="AL17">
        <f>LOOKUP($AJ$6,MONTH($AK$7:$AK$18),MONTH($AK$7:$AK$18-30))</f>
        <v>3</v>
      </c>
      <c r="AM17">
        <v>11</v>
      </c>
      <c r="AN17" t="s">
        <v>13</v>
      </c>
      <c r="AO17" t="str">
        <f t="shared" si="0"/>
        <v>MARÇO</v>
      </c>
    </row>
    <row r="18" spans="32:41" ht="15.75">
      <c r="AF18">
        <v>4</v>
      </c>
      <c r="AG18" t="s">
        <v>4</v>
      </c>
      <c r="AK18" s="15">
        <v>36875</v>
      </c>
      <c r="AL18">
        <f>AJ6</f>
        <v>4</v>
      </c>
      <c r="AM18">
        <v>12</v>
      </c>
      <c r="AN18" t="s">
        <v>100</v>
      </c>
      <c r="AO18" t="str">
        <f t="shared" si="0"/>
        <v>ABRIL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1º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18" t="s">
        <v>31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9.5" customHeight="1">
      <c r="A2" s="219" t="s">
        <v>32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MONTE AZUL PAULISTA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"&amp;COM!AQ14</f>
        <v>1º QUADRIMESTRE DE 2007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20" t="s">
        <v>34</v>
      </c>
      <c r="D10" s="220"/>
      <c r="E10" s="220" t="s">
        <v>35</v>
      </c>
      <c r="F10" s="220"/>
      <c r="G10" s="220" t="s">
        <v>36</v>
      </c>
      <c r="H10" s="220"/>
      <c r="I10" s="220" t="s">
        <v>37</v>
      </c>
      <c r="J10" s="220"/>
    </row>
    <row r="11" spans="1:10" ht="19.5" customHeight="1">
      <c r="A11" s="196" t="s">
        <v>19</v>
      </c>
      <c r="B11" s="208"/>
      <c r="C11" s="222">
        <v>20397832.24</v>
      </c>
      <c r="D11" s="222"/>
      <c r="E11" s="222">
        <v>21242301.32</v>
      </c>
      <c r="F11" s="222"/>
      <c r="G11" s="222"/>
      <c r="H11" s="222"/>
      <c r="I11" s="222"/>
      <c r="J11" s="222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614743.72</v>
      </c>
      <c r="D14" s="146">
        <f>IF(C$11&gt;0,IF(C$14&gt;0,C14/C$11*100,""),"")</f>
        <v>3.0137698593014806</v>
      </c>
      <c r="E14" s="184">
        <v>627103.2</v>
      </c>
      <c r="F14" s="146">
        <f>IF(E$11&gt;0,IF(E$14&gt;0,E14/E$11*100,""),"")</f>
        <v>2.9521434168225986</v>
      </c>
      <c r="G14" s="152"/>
      <c r="H14" s="146">
        <f>IF(G$11&gt;0,IF(G$14&gt;0,G14/G$11*100,""),"")</f>
      </c>
      <c r="I14" s="152"/>
      <c r="J14" s="146">
        <f>IF(I$11&gt;0,IF(I$14&gt;0,I14/I$11*100,""),"")</f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1210811.17524</v>
      </c>
      <c r="F15" s="149">
        <f>IF(E$11&gt;0,IF(E14&gt;0,E15/E$11*100,""),"")</f>
        <v>5.7</v>
      </c>
      <c r="G15" s="148">
        <f>IF(G14&gt;0,0.95*0.06*G11,"")</f>
      </c>
      <c r="H15" s="149">
        <f>IF(G$11&gt;0,IF(G14&gt;0,G15/G$11*100,""),"")</f>
      </c>
      <c r="I15" s="148">
        <f>IF(I14&gt;0,0.95*0.06*I11,"")</f>
      </c>
      <c r="J15" s="149">
        <f>IF(I$11&gt;0,IF(I14&gt;0,I15/I$11*100,""),"")</f>
      </c>
    </row>
    <row r="16" spans="1:10" ht="19.5" customHeight="1">
      <c r="A16" s="29" t="s">
        <v>41</v>
      </c>
      <c r="B16" s="30"/>
      <c r="C16" s="148">
        <f>IF(C11&gt;0,IF(C14&gt;0,0.06*C11,""),"")</f>
        <v>1223869.9344</v>
      </c>
      <c r="D16" s="146">
        <f>IF(C$11&gt;0,IF(C$14&gt;0,C16/C$11*100,""),"")</f>
        <v>6</v>
      </c>
      <c r="E16" s="148">
        <f>IF(E11&gt;0,IF(E14&gt;0,0.06*E11,""),"")</f>
        <v>1274538.0792</v>
      </c>
      <c r="F16" s="146">
        <f>IF(E$11&gt;0,IF(E$14&gt;0,E16/E$11*100,""),"")</f>
        <v>6</v>
      </c>
      <c r="G16" s="148">
        <f>IF(G11&gt;0,IF(G14&gt;0,0.06*G11,""),"")</f>
      </c>
      <c r="H16" s="146">
        <f>IF(G$11&gt;0,IF(G$14&gt;0,G16/G$11*100,""),"")</f>
      </c>
      <c r="I16" s="148">
        <f>IF(I11&gt;0,IF(I14&gt;0,0.06*I11,""),"")</f>
      </c>
      <c r="J16" s="146">
        <f>IF(I$11&gt;0,IF(I$14&gt;0,I16/I$11*100,""),"")</f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</c>
      <c r="H17" s="146">
        <f>IF(G$11&gt;0,IF(G$14&gt;0,G17/G$11*100,""),"")</f>
      </c>
      <c r="I17" s="148">
        <f>IF(ISNUMBER(I16),IF(I14&gt;I16,I14-I16,0),"")</f>
      </c>
      <c r="J17" s="146">
        <f>IF(I$11&gt;0,IF(I$14&gt;0,I17/I$11*100,""),"")</f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5"/>
    </row>
    <row r="21" spans="1:10" ht="19.5" customHeight="1">
      <c r="A21" s="193"/>
      <c r="B21" s="194"/>
      <c r="C21" s="194"/>
      <c r="D21" s="194"/>
      <c r="E21" s="194"/>
      <c r="F21" s="194"/>
      <c r="G21" s="194"/>
      <c r="H21" s="194"/>
      <c r="I21" s="194"/>
      <c r="J21" s="195"/>
    </row>
    <row r="22" spans="1:10" ht="19.5" customHeight="1">
      <c r="A22" s="193"/>
      <c r="B22" s="194"/>
      <c r="C22" s="194"/>
      <c r="D22" s="194"/>
      <c r="E22" s="194"/>
      <c r="F22" s="194"/>
      <c r="G22" s="194"/>
      <c r="H22" s="194"/>
      <c r="I22" s="194"/>
      <c r="J22" s="195"/>
    </row>
    <row r="23" spans="1:10" ht="19.5" customHeight="1">
      <c r="A23" s="193"/>
      <c r="B23" s="194"/>
      <c r="C23" s="194"/>
      <c r="D23" s="194"/>
      <c r="E23" s="194"/>
      <c r="F23" s="194"/>
      <c r="G23" s="194"/>
      <c r="H23" s="194"/>
      <c r="I23" s="194"/>
      <c r="J23" s="195"/>
    </row>
    <row r="24" spans="1:10" ht="19.5" customHeight="1">
      <c r="A24" s="193" t="s">
        <v>25</v>
      </c>
      <c r="B24" s="194"/>
      <c r="C24" s="194"/>
      <c r="D24" s="194"/>
      <c r="E24" s="194"/>
      <c r="F24" s="194"/>
      <c r="G24" s="194"/>
      <c r="H24" s="194"/>
      <c r="I24" s="194"/>
      <c r="J24" s="195"/>
    </row>
    <row r="25" spans="1:10" ht="19.5" customHeight="1">
      <c r="A25" s="193" t="s">
        <v>25</v>
      </c>
      <c r="B25" s="194"/>
      <c r="C25" s="194"/>
      <c r="D25" s="194"/>
      <c r="E25" s="194"/>
      <c r="F25" s="194"/>
      <c r="G25" s="194"/>
      <c r="H25" s="194"/>
      <c r="I25" s="194"/>
      <c r="J25" s="195"/>
    </row>
    <row r="26" spans="1:10" ht="19.5" customHeight="1">
      <c r="A26" s="193" t="s">
        <v>25</v>
      </c>
      <c r="B26" s="194"/>
      <c r="C26" s="194"/>
      <c r="D26" s="194"/>
      <c r="E26" s="194"/>
      <c r="F26" s="194"/>
      <c r="G26" s="194"/>
      <c r="H26" s="194"/>
      <c r="I26" s="194"/>
      <c r="J26" s="195"/>
    </row>
    <row r="27" spans="1:10" ht="19.5" customHeight="1">
      <c r="A27" s="193" t="s">
        <v>25</v>
      </c>
      <c r="B27" s="194"/>
      <c r="C27" s="194"/>
      <c r="D27" s="194"/>
      <c r="E27" s="194"/>
      <c r="F27" s="194"/>
      <c r="G27" s="194"/>
      <c r="H27" s="194"/>
      <c r="I27" s="194"/>
      <c r="J27" s="195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481</v>
      </c>
      <c r="B31" s="21"/>
      <c r="C31" s="220" t="s">
        <v>29</v>
      </c>
      <c r="D31" s="220"/>
      <c r="F31" s="196" t="s">
        <v>45</v>
      </c>
      <c r="G31" s="185"/>
      <c r="H31" s="208"/>
      <c r="I31" s="212" t="s">
        <v>29</v>
      </c>
      <c r="J31" s="213"/>
    </row>
    <row r="32" spans="1:10" ht="19.5" customHeight="1">
      <c r="A32" s="209" t="s">
        <v>46</v>
      </c>
      <c r="B32" s="211"/>
      <c r="C32" s="221"/>
      <c r="D32" s="221"/>
      <c r="F32" s="209" t="s">
        <v>47</v>
      </c>
      <c r="G32" s="210"/>
      <c r="H32" s="211"/>
      <c r="I32" s="215"/>
      <c r="J32" s="216"/>
    </row>
    <row r="33" spans="1:10" ht="19.5" customHeight="1">
      <c r="A33" s="209" t="s">
        <v>48</v>
      </c>
      <c r="B33" s="211"/>
      <c r="C33" s="221"/>
      <c r="D33" s="221"/>
      <c r="F33" s="209" t="s">
        <v>49</v>
      </c>
      <c r="G33" s="210"/>
      <c r="H33" s="211"/>
      <c r="I33" s="215"/>
      <c r="J33" s="216"/>
    </row>
    <row r="34" spans="1:10" ht="19.5" customHeight="1">
      <c r="A34" s="209" t="s">
        <v>50</v>
      </c>
      <c r="B34" s="211"/>
      <c r="C34" s="221"/>
      <c r="D34" s="221"/>
      <c r="F34" s="196" t="s">
        <v>51</v>
      </c>
      <c r="G34" s="185"/>
      <c r="H34" s="208"/>
      <c r="I34" s="226">
        <f>I32+I33</f>
        <v>0</v>
      </c>
      <c r="J34" s="227"/>
    </row>
    <row r="35" spans="1:10" ht="19.5" customHeight="1">
      <c r="A35" s="209" t="s">
        <v>52</v>
      </c>
      <c r="B35" s="211"/>
      <c r="C35" s="221"/>
      <c r="D35" s="221"/>
      <c r="F35" s="41"/>
      <c r="G35" s="41"/>
      <c r="H35" s="41"/>
      <c r="I35" s="41"/>
      <c r="J35" s="41"/>
    </row>
    <row r="36" spans="1:10" ht="19.5" customHeight="1">
      <c r="A36" s="196" t="s">
        <v>53</v>
      </c>
      <c r="B36" s="208"/>
      <c r="C36" s="214">
        <f>SUM(C32:D35)</f>
        <v>0</v>
      </c>
      <c r="D36" s="214"/>
      <c r="F36" s="228" t="s">
        <v>780</v>
      </c>
      <c r="G36" s="228"/>
      <c r="H36" s="228"/>
      <c r="I36" s="217" t="s">
        <v>29</v>
      </c>
      <c r="J36" s="217" t="s">
        <v>54</v>
      </c>
    </row>
    <row r="37" spans="1:10" ht="19.5" customHeight="1">
      <c r="A37" s="196" t="s">
        <v>55</v>
      </c>
      <c r="B37" s="208"/>
      <c r="C37" s="223"/>
      <c r="D37" s="223"/>
      <c r="F37" s="228"/>
      <c r="G37" s="228"/>
      <c r="H37" s="228"/>
      <c r="I37" s="217"/>
      <c r="J37" s="217"/>
    </row>
    <row r="38" spans="1:10" ht="19.5" customHeight="1">
      <c r="A38" s="48" t="s">
        <v>480</v>
      </c>
      <c r="B38" s="36"/>
      <c r="C38" s="221"/>
      <c r="D38" s="221"/>
      <c r="F38" s="229" t="s">
        <v>56</v>
      </c>
      <c r="G38" s="229"/>
      <c r="H38" s="229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14">
        <f>C36-C38</f>
        <v>0</v>
      </c>
      <c r="D39" s="214"/>
      <c r="F39" s="229" t="s">
        <v>58</v>
      </c>
      <c r="G39" s="229"/>
      <c r="H39" s="229"/>
      <c r="I39" s="172"/>
      <c r="J39" s="172">
        <f>IF(ISNUMBER(I11),I39/I11*100,"")</f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31" t="s">
        <v>59</v>
      </c>
      <c r="B41" s="231"/>
      <c r="C41" s="231"/>
      <c r="D41" s="231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230"/>
      <c r="B43" s="230"/>
      <c r="C43" s="230"/>
      <c r="D43" s="230"/>
      <c r="E43" s="175"/>
      <c r="F43" s="224"/>
      <c r="G43" s="224"/>
      <c r="H43" s="224"/>
      <c r="I43" s="224"/>
      <c r="J43" s="224"/>
    </row>
    <row r="44" spans="1:10" ht="15.75">
      <c r="A44" s="232" t="s">
        <v>466</v>
      </c>
      <c r="B44" s="232"/>
      <c r="C44" s="232"/>
      <c r="D44" s="232"/>
      <c r="E44" s="175"/>
      <c r="F44" s="225" t="s">
        <v>781</v>
      </c>
      <c r="G44" s="225"/>
      <c r="H44" s="225"/>
      <c r="I44" s="225"/>
      <c r="J44" s="225"/>
    </row>
    <row r="45" spans="1:1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.75">
      <c r="A46" s="230"/>
      <c r="B46" s="230"/>
      <c r="C46" s="230"/>
      <c r="D46" s="230"/>
      <c r="E46" s="176"/>
      <c r="F46" s="176"/>
      <c r="G46" s="175"/>
      <c r="H46" s="192"/>
      <c r="I46" s="192"/>
      <c r="J46" s="192"/>
    </row>
    <row r="47" spans="1:10" ht="15.75">
      <c r="A47" s="225" t="s">
        <v>26</v>
      </c>
      <c r="B47" s="225"/>
      <c r="C47" s="225"/>
      <c r="D47" s="225"/>
      <c r="E47" s="175"/>
      <c r="F47" s="175"/>
      <c r="G47" s="175"/>
      <c r="H47" s="175"/>
      <c r="I47" s="175"/>
      <c r="J47" s="175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password="FF09" sheet="1" objects="1" scenarios="1"/>
  <mergeCells count="55">
    <mergeCell ref="A47:D47"/>
    <mergeCell ref="A46:D46"/>
    <mergeCell ref="A41:D41"/>
    <mergeCell ref="A43:D43"/>
    <mergeCell ref="A44:D44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24:J24"/>
    <mergeCell ref="A25:J25"/>
    <mergeCell ref="A26:J26"/>
    <mergeCell ref="F43:J43"/>
    <mergeCell ref="A36:B36"/>
    <mergeCell ref="C35:D35"/>
    <mergeCell ref="C36:D36"/>
    <mergeCell ref="C31:D31"/>
    <mergeCell ref="C38:D38"/>
    <mergeCell ref="I33:J33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H46:J46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tabSelected="1" zoomScale="75" zoomScaleNormal="75" workbookViewId="0" topLeftCell="A1">
      <selection activeCell="A23" sqref="A23:G23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18" t="s">
        <v>31</v>
      </c>
      <c r="B1" s="218"/>
      <c r="C1" s="218"/>
      <c r="D1" s="218"/>
      <c r="E1" s="218"/>
      <c r="F1" s="218"/>
      <c r="G1" s="218"/>
    </row>
    <row r="2" spans="1:7" ht="19.5" customHeight="1">
      <c r="A2" s="219" t="s">
        <v>32</v>
      </c>
      <c r="B2" s="219"/>
      <c r="C2" s="219"/>
      <c r="D2" s="219"/>
      <c r="E2" s="219"/>
      <c r="F2" s="219"/>
      <c r="G2" s="219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MONTE AZUL PAULISTA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1º QUADRIMESTRE DE 2007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39"/>
      <c r="B10" s="240"/>
      <c r="C10" s="241"/>
      <c r="D10" s="220" t="s">
        <v>17</v>
      </c>
      <c r="E10" s="220"/>
      <c r="F10" s="220" t="str">
        <f>COM!AG21</f>
        <v>1º QUADRIMESTRE</v>
      </c>
      <c r="G10" s="220"/>
    </row>
    <row r="11" spans="1:7" ht="19.5" customHeight="1">
      <c r="A11" s="196" t="s">
        <v>18</v>
      </c>
      <c r="B11" s="185"/>
      <c r="C11" s="208"/>
      <c r="D11" s="244">
        <f>'mod 10  3q'!C11</f>
        <v>20397832.24</v>
      </c>
      <c r="E11" s="245"/>
      <c r="F11" s="242">
        <f>LOOKUP(F13,'mod 10  3q'!E13:I13,'mod 10  3q'!E11:I11)</f>
        <v>21242301.32</v>
      </c>
      <c r="G11" s="243"/>
    </row>
    <row r="12" spans="1:7" ht="19.5" customHeight="1">
      <c r="A12" s="209"/>
      <c r="B12" s="210"/>
      <c r="C12" s="211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3</v>
      </c>
      <c r="G13" s="35">
        <f>COM!AH6*2</f>
        <v>4</v>
      </c>
    </row>
    <row r="14" spans="1:7" ht="19.5" customHeight="1">
      <c r="A14" s="196" t="s">
        <v>39</v>
      </c>
      <c r="B14" s="185"/>
      <c r="C14" s="208"/>
      <c r="D14" s="145">
        <f>'mod 10  3q'!C14</f>
        <v>614743.72</v>
      </c>
      <c r="E14" s="146">
        <f>'mod 10  3q'!D14</f>
        <v>3.0137698593014806</v>
      </c>
      <c r="F14" s="145">
        <f>LOOKUP($F$13,'mod 10  3q'!$E$13:$J$13,'mod 10  3q'!E14:J14)</f>
        <v>627103.2</v>
      </c>
      <c r="G14" s="146">
        <f>LOOKUP($G$13,'mod 10  3q'!$E$13:$J$13,'mod 10  3q'!E14:J14)</f>
        <v>2.9521434168225986</v>
      </c>
    </row>
    <row r="15" spans="1:7" ht="19.5" customHeight="1">
      <c r="A15" s="209" t="s">
        <v>40</v>
      </c>
      <c r="B15" s="210"/>
      <c r="C15" s="211"/>
      <c r="D15" s="147"/>
      <c r="E15" s="147"/>
      <c r="F15" s="148">
        <f>LOOKUP($F$13,'mod 10  3q'!$E$13:$J$13,'mod 10  3q'!E15:J15)</f>
        <v>1210811.17524</v>
      </c>
      <c r="G15" s="149">
        <f>LOOKUP($G$13,'mod 10  3q'!$E$13:$J$13,'mod 10  3q'!E15:J15)</f>
        <v>5.7</v>
      </c>
    </row>
    <row r="16" spans="1:7" ht="19.5" customHeight="1">
      <c r="A16" s="209" t="s">
        <v>41</v>
      </c>
      <c r="B16" s="210"/>
      <c r="C16" s="211"/>
      <c r="D16" s="148">
        <f>'mod 10  3q'!C16</f>
        <v>1223869.9344</v>
      </c>
      <c r="E16" s="149">
        <f>'mod 10  3q'!D16</f>
        <v>6</v>
      </c>
      <c r="F16" s="148">
        <f>LOOKUP($F$13,'mod 10  3q'!$E$13:$J$13,'mod 10  3q'!E16:J16)</f>
        <v>1274538.0792</v>
      </c>
      <c r="G16" s="149">
        <f>LOOKUP($G$13,'mod 10  3q'!$E$13:$J$13,'mod 10  3q'!E16:J16)</f>
        <v>6</v>
      </c>
    </row>
    <row r="17" spans="1:7" ht="19.5" customHeight="1">
      <c r="A17" s="209" t="s">
        <v>42</v>
      </c>
      <c r="B17" s="210"/>
      <c r="C17" s="211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6">
        <f>'mod 10  3q'!A20:J20</f>
        <v>0</v>
      </c>
      <c r="B20" s="237"/>
      <c r="C20" s="237"/>
      <c r="D20" s="237"/>
      <c r="E20" s="237"/>
      <c r="F20" s="237"/>
      <c r="G20" s="238"/>
    </row>
    <row r="21" spans="1:7" ht="19.5" customHeight="1">
      <c r="A21" s="236">
        <f>'mod 10  3q'!A21:J21</f>
        <v>0</v>
      </c>
      <c r="B21" s="237"/>
      <c r="C21" s="237"/>
      <c r="D21" s="237"/>
      <c r="E21" s="237"/>
      <c r="F21" s="237"/>
      <c r="G21" s="238"/>
    </row>
    <row r="22" spans="1:7" ht="19.5" customHeight="1">
      <c r="A22" s="236">
        <f>'mod 10  3q'!A22:J22</f>
        <v>0</v>
      </c>
      <c r="B22" s="237"/>
      <c r="C22" s="237"/>
      <c r="D22" s="237"/>
      <c r="E22" s="237"/>
      <c r="F22" s="237"/>
      <c r="G22" s="238"/>
    </row>
    <row r="23" spans="1:8" ht="19.5" customHeight="1">
      <c r="A23" s="236">
        <f>'mod 10  3q'!A23:J23</f>
        <v>0</v>
      </c>
      <c r="B23" s="237"/>
      <c r="C23" s="237"/>
      <c r="D23" s="237"/>
      <c r="E23" s="237"/>
      <c r="F23" s="237"/>
      <c r="G23" s="238"/>
      <c r="H23" s="51"/>
    </row>
    <row r="24" spans="1:7" ht="19.5" customHeight="1">
      <c r="A24" s="236" t="str">
        <f>'mod 10  3q'!A24:J24</f>
        <v> </v>
      </c>
      <c r="B24" s="237"/>
      <c r="C24" s="237"/>
      <c r="D24" s="237"/>
      <c r="E24" s="237"/>
      <c r="F24" s="237"/>
      <c r="G24" s="238"/>
    </row>
    <row r="25" spans="1:7" ht="19.5" customHeight="1">
      <c r="A25" s="236" t="str">
        <f>'mod 10  3q'!A25:J25</f>
        <v> </v>
      </c>
      <c r="B25" s="237"/>
      <c r="C25" s="237"/>
      <c r="D25" s="237"/>
      <c r="E25" s="237"/>
      <c r="F25" s="237"/>
      <c r="G25" s="238"/>
    </row>
    <row r="26" spans="1:7" ht="19.5" customHeight="1">
      <c r="A26" s="236" t="str">
        <f>'mod 10  3q'!A26:J26</f>
        <v> </v>
      </c>
      <c r="B26" s="237"/>
      <c r="C26" s="237"/>
      <c r="D26" s="237"/>
      <c r="E26" s="237"/>
      <c r="F26" s="237"/>
      <c r="G26" s="238"/>
    </row>
    <row r="27" spans="1:7" ht="19.5" customHeight="1">
      <c r="A27" s="236" t="str">
        <f>'mod 10  3q'!A27:J27</f>
        <v> </v>
      </c>
      <c r="B27" s="237"/>
      <c r="C27" s="237"/>
      <c r="D27" s="237"/>
      <c r="E27" s="237"/>
      <c r="F27" s="237"/>
      <c r="G27" s="238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481</v>
      </c>
      <c r="B31" s="35" t="s">
        <v>29</v>
      </c>
      <c r="C31"/>
      <c r="D31" s="136" t="s">
        <v>45</v>
      </c>
      <c r="E31" s="54"/>
      <c r="F31" s="212" t="s">
        <v>29</v>
      </c>
      <c r="G31" s="213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469</v>
      </c>
      <c r="E32" s="46"/>
      <c r="F32" s="233">
        <f>'mod 10  3q'!I32</f>
        <v>0</v>
      </c>
      <c r="G32" s="234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468</v>
      </c>
      <c r="E33" s="46"/>
      <c r="F33" s="233">
        <f>'mod 10  3q'!I33</f>
        <v>0</v>
      </c>
      <c r="G33" s="234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26">
        <f>'mod 10  3q'!I34</f>
        <v>0</v>
      </c>
      <c r="G34" s="227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28" t="s">
        <v>780</v>
      </c>
      <c r="E36" s="228"/>
      <c r="F36" s="228" t="s">
        <v>29</v>
      </c>
      <c r="G36" s="228" t="s">
        <v>54</v>
      </c>
      <c r="H36"/>
    </row>
    <row r="37" spans="1:8" ht="19.5" customHeight="1">
      <c r="A37" s="136" t="s">
        <v>55</v>
      </c>
      <c r="B37" s="138"/>
      <c r="C37"/>
      <c r="D37" s="228"/>
      <c r="E37" s="228"/>
      <c r="F37" s="228"/>
      <c r="G37" s="228"/>
      <c r="H37"/>
    </row>
    <row r="38" spans="1:8" ht="19.5" customHeight="1">
      <c r="A38" s="48" t="s">
        <v>480</v>
      </c>
      <c r="B38" s="140">
        <f>'mod 10  3q'!C38</f>
        <v>0</v>
      </c>
      <c r="C38"/>
      <c r="D38" s="171" t="s">
        <v>470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471</v>
      </c>
      <c r="E39" s="173"/>
      <c r="F39" s="174">
        <f>'mod 10  3q'!I39</f>
        <v>0</v>
      </c>
      <c r="G39" s="172">
        <f>'mod 10  3q'!J39</f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46" t="str">
        <f>+'mod 10  3q'!A41</f>
        <v>Local, data</v>
      </c>
      <c r="B41" s="246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5">
        <f>IF('mod 10  3q'!A43:D43&gt;0,'mod 10  3q'!A43:D43,"")</f>
      </c>
      <c r="B43" s="235"/>
      <c r="C43" s="179"/>
      <c r="D43" s="235">
        <f>IF('mod 10  3q'!F43&gt;0,'mod 10  3q'!F43,"")</f>
      </c>
      <c r="E43" s="235"/>
      <c r="F43" s="235"/>
      <c r="G43" s="235"/>
      <c r="H43" s="175"/>
    </row>
    <row r="44" spans="1:8" ht="15.75">
      <c r="A44" s="232" t="s">
        <v>466</v>
      </c>
      <c r="B44" s="232"/>
      <c r="C44" s="176"/>
      <c r="D44" s="225" t="s">
        <v>782</v>
      </c>
      <c r="E44" s="225"/>
      <c r="F44" s="225"/>
      <c r="G44" s="225"/>
      <c r="H44" s="180"/>
    </row>
    <row r="45" spans="1:8" ht="15.75">
      <c r="A45" s="177"/>
      <c r="B45" s="175"/>
      <c r="C45" s="177"/>
      <c r="D45" s="177"/>
      <c r="E45" s="192"/>
      <c r="F45" s="192"/>
      <c r="G45" s="192"/>
      <c r="H45" s="192"/>
    </row>
    <row r="46" spans="1:8" ht="15.75">
      <c r="A46" s="235">
        <f>IF('mod 10  3q'!A46:D46&gt;0,'mod 10  3q'!A46:D46,"")</f>
      </c>
      <c r="B46" s="235"/>
      <c r="C46" s="175"/>
      <c r="D46" s="175"/>
      <c r="E46" s="175"/>
      <c r="F46" s="175"/>
      <c r="G46" s="175"/>
      <c r="H46" s="175"/>
    </row>
    <row r="47" spans="1:8" ht="15.75">
      <c r="A47" s="225" t="s">
        <v>26</v>
      </c>
      <c r="B47" s="225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A46:B46"/>
    <mergeCell ref="A47:B47"/>
    <mergeCell ref="A41:B41"/>
    <mergeCell ref="A43:B43"/>
    <mergeCell ref="A44:B44"/>
    <mergeCell ref="A20:G20"/>
    <mergeCell ref="A21:G21"/>
    <mergeCell ref="A26:G26"/>
    <mergeCell ref="A15:C15"/>
    <mergeCell ref="A16:C16"/>
    <mergeCell ref="A17:C17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E45:H45"/>
    <mergeCell ref="F31:G31"/>
    <mergeCell ref="F33:G33"/>
    <mergeCell ref="F34:G34"/>
    <mergeCell ref="D43:G43"/>
    <mergeCell ref="D44:G44"/>
  </mergeCells>
  <printOptions horizontalCentered="1" verticalCentered="1"/>
  <pageMargins left="0.3937007874015748" right="0.1968503937007874" top="0.6692913385826772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478</v>
      </c>
    </row>
    <row r="2" spans="1:14" ht="22.5">
      <c r="A2" s="249" t="s">
        <v>472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15.75">
      <c r="A3" s="250" t="s">
        <v>473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5" ht="16.5">
      <c r="A5" s="161" t="str">
        <f>'mod 10  3q'!A4</f>
        <v>MUNICÍPIO DE MONTE AZUL PAULISTA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1º QUADRIMESTRE DE 2007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2" t="s">
        <v>60</v>
      </c>
      <c r="B9" s="247" t="str">
        <f>COM!AO7</f>
        <v>MAIO</v>
      </c>
      <c r="C9" s="247" t="str">
        <f>COM!AO8</f>
        <v>JUNHO</v>
      </c>
      <c r="D9" s="247" t="str">
        <f>COM!AO9</f>
        <v>JULHO</v>
      </c>
      <c r="E9" s="247" t="str">
        <f>COM!AO10</f>
        <v>AGOSTO</v>
      </c>
      <c r="F9" s="247" t="str">
        <f>COM!AO11</f>
        <v>SETEMBRO</v>
      </c>
      <c r="G9" s="247" t="str">
        <f>COM!AO12</f>
        <v>OUTUBRO</v>
      </c>
      <c r="H9" s="247" t="str">
        <f>COM!AO13</f>
        <v>NOVEMBRO</v>
      </c>
      <c r="I9" s="247" t="str">
        <f>COM!AO14</f>
        <v>DEZEMBRO</v>
      </c>
      <c r="J9" s="247" t="str">
        <f>COM!AO15</f>
        <v>JANEIRO</v>
      </c>
      <c r="K9" s="247" t="str">
        <f>COM!AO16</f>
        <v>FEVEREIRO</v>
      </c>
      <c r="L9" s="247" t="str">
        <f>COM!AO17</f>
        <v>MARÇO</v>
      </c>
      <c r="M9" s="247" t="str">
        <f>"MÊS REF.: "&amp;COM!AO18</f>
        <v>MÊS REF.: ABRIL</v>
      </c>
      <c r="N9" s="251" t="s">
        <v>477</v>
      </c>
    </row>
    <row r="10" spans="1:14" ht="15.75">
      <c r="A10" s="252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51"/>
    </row>
    <row r="11" spans="1:14" ht="15.75">
      <c r="A11" s="157" t="s">
        <v>61</v>
      </c>
      <c r="B11" s="153">
        <v>39839.61</v>
      </c>
      <c r="C11" s="153">
        <v>38781.93</v>
      </c>
      <c r="D11" s="153">
        <v>39292.76</v>
      </c>
      <c r="E11" s="153">
        <v>41238.68</v>
      </c>
      <c r="F11" s="153">
        <v>39132.11</v>
      </c>
      <c r="G11" s="153">
        <v>42137.94</v>
      </c>
      <c r="H11" s="153">
        <v>41303.43</v>
      </c>
      <c r="I11" s="153">
        <v>48936.09</v>
      </c>
      <c r="J11" s="153">
        <v>48696.45</v>
      </c>
      <c r="K11" s="153">
        <v>42277.17</v>
      </c>
      <c r="L11" s="153">
        <v>44850.65</v>
      </c>
      <c r="M11" s="153">
        <v>43953.17</v>
      </c>
      <c r="N11" s="154">
        <f>SUM(B11:M11)</f>
        <v>510439.99000000005</v>
      </c>
    </row>
    <row r="12" spans="1:14" ht="15.75">
      <c r="A12" s="157" t="s">
        <v>62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>
        <f aca="true" t="shared" si="0" ref="N12:N27">SUM(B12:M12)</f>
        <v>0</v>
      </c>
    </row>
    <row r="13" spans="1:14" ht="15.75">
      <c r="A13" s="157" t="s">
        <v>63</v>
      </c>
      <c r="B13" s="153">
        <v>9502.46</v>
      </c>
      <c r="C13" s="153">
        <v>9499.59</v>
      </c>
      <c r="D13" s="153">
        <v>9457.18</v>
      </c>
      <c r="E13" s="153">
        <v>10350.09</v>
      </c>
      <c r="F13" s="153">
        <v>10668.96</v>
      </c>
      <c r="G13" s="153">
        <v>10100.22</v>
      </c>
      <c r="H13" s="153">
        <v>10673.09</v>
      </c>
      <c r="I13" s="153">
        <v>3642</v>
      </c>
      <c r="J13" s="153">
        <v>11526.14</v>
      </c>
      <c r="K13" s="153">
        <v>10332.28</v>
      </c>
      <c r="L13" s="153">
        <v>10108.33</v>
      </c>
      <c r="M13" s="153">
        <v>10577.12</v>
      </c>
      <c r="N13" s="154">
        <f t="shared" si="0"/>
        <v>116437.45999999999</v>
      </c>
    </row>
    <row r="14" spans="1:14" ht="15.75">
      <c r="A14" s="157" t="s">
        <v>64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>
        <f t="shared" si="0"/>
        <v>0</v>
      </c>
    </row>
    <row r="15" spans="1:14" ht="15.75">
      <c r="A15" s="157" t="s">
        <v>28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>
        <f t="shared" si="0"/>
        <v>0</v>
      </c>
    </row>
    <row r="16" spans="1:14" ht="15.75">
      <c r="A16" s="157" t="s">
        <v>65</v>
      </c>
      <c r="B16" s="153">
        <v>15.74</v>
      </c>
      <c r="C16" s="153">
        <v>15.74</v>
      </c>
      <c r="D16" s="153">
        <v>15.74</v>
      </c>
      <c r="E16" s="153">
        <v>15.74</v>
      </c>
      <c r="F16" s="153">
        <v>15.74</v>
      </c>
      <c r="G16" s="153">
        <v>15.74</v>
      </c>
      <c r="H16" s="153">
        <v>15.74</v>
      </c>
      <c r="I16" s="153">
        <v>29.75</v>
      </c>
      <c r="J16" s="153">
        <v>15.74</v>
      </c>
      <c r="K16" s="153">
        <v>15.74</v>
      </c>
      <c r="L16" s="153">
        <v>38.08</v>
      </c>
      <c r="M16" s="153">
        <v>16.26</v>
      </c>
      <c r="N16" s="154">
        <f t="shared" si="0"/>
        <v>225.75</v>
      </c>
    </row>
    <row r="17" spans="1:14" ht="15.75">
      <c r="A17" s="157" t="s">
        <v>66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0"/>
        <v>0</v>
      </c>
    </row>
    <row r="18" spans="1:14" ht="15.75">
      <c r="A18" s="157" t="s">
        <v>67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0"/>
        <v>0</v>
      </c>
    </row>
    <row r="19" spans="1:14" ht="15.75">
      <c r="A19" s="158" t="s">
        <v>53</v>
      </c>
      <c r="B19" s="154">
        <f>SUM(B11:B18)</f>
        <v>49357.81</v>
      </c>
      <c r="C19" s="154">
        <f aca="true" t="shared" si="1" ref="C19:M19">SUM(C11:C18)</f>
        <v>48297.26</v>
      </c>
      <c r="D19" s="154">
        <f t="shared" si="1"/>
        <v>48765.68</v>
      </c>
      <c r="E19" s="154">
        <f t="shared" si="1"/>
        <v>51604.51</v>
      </c>
      <c r="F19" s="154">
        <f t="shared" si="1"/>
        <v>49816.81</v>
      </c>
      <c r="G19" s="154">
        <f t="shared" si="1"/>
        <v>52253.9</v>
      </c>
      <c r="H19" s="154">
        <f t="shared" si="1"/>
        <v>51992.26</v>
      </c>
      <c r="I19" s="154">
        <f t="shared" si="1"/>
        <v>52607.84</v>
      </c>
      <c r="J19" s="154">
        <f t="shared" si="1"/>
        <v>60238.329999999994</v>
      </c>
      <c r="K19" s="154">
        <f t="shared" si="1"/>
        <v>52625.189999999995</v>
      </c>
      <c r="L19" s="154">
        <f t="shared" si="1"/>
        <v>54997.060000000005</v>
      </c>
      <c r="M19" s="154">
        <f t="shared" si="1"/>
        <v>54546.55</v>
      </c>
      <c r="N19" s="154">
        <f t="shared" si="0"/>
        <v>627103.2000000002</v>
      </c>
    </row>
    <row r="20" spans="1:14" ht="15.75">
      <c r="A20" s="159" t="s">
        <v>68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0"/>
        <v>0</v>
      </c>
    </row>
    <row r="22" spans="1:14" ht="15.75">
      <c r="A22" s="168" t="s">
        <v>487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>
        <f t="shared" si="0"/>
        <v>0</v>
      </c>
    </row>
    <row r="23" spans="1:14" ht="15.75">
      <c r="A23" s="168" t="s">
        <v>488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0"/>
        <v>0</v>
      </c>
    </row>
    <row r="24" spans="1:14" ht="15.75">
      <c r="A24" s="157" t="s">
        <v>485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0"/>
        <v>0</v>
      </c>
    </row>
    <row r="25" spans="1:14" ht="15.75" customHeight="1" hidden="1">
      <c r="A25" s="167" t="s">
        <v>489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0</v>
      </c>
      <c r="C26" s="154">
        <f aca="true" t="shared" si="2" ref="C26:N26">SUM(C21:C25)</f>
        <v>0</v>
      </c>
      <c r="D26" s="154">
        <f t="shared" si="2"/>
        <v>0</v>
      </c>
      <c r="E26" s="154">
        <f t="shared" si="2"/>
        <v>0</v>
      </c>
      <c r="F26" s="154">
        <f t="shared" si="2"/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</row>
    <row r="27" spans="1:14" ht="15.75">
      <c r="A27" s="160" t="s">
        <v>27</v>
      </c>
      <c r="B27" s="154">
        <f>B19-B26</f>
        <v>49357.81</v>
      </c>
      <c r="C27" s="154">
        <f aca="true" t="shared" si="3" ref="C27:M27">C19-C26</f>
        <v>48297.26</v>
      </c>
      <c r="D27" s="154">
        <f t="shared" si="3"/>
        <v>48765.68</v>
      </c>
      <c r="E27" s="154">
        <f t="shared" si="3"/>
        <v>51604.51</v>
      </c>
      <c r="F27" s="154">
        <f t="shared" si="3"/>
        <v>49816.81</v>
      </c>
      <c r="G27" s="154">
        <f t="shared" si="3"/>
        <v>52253.9</v>
      </c>
      <c r="H27" s="154">
        <f t="shared" si="3"/>
        <v>51992.26</v>
      </c>
      <c r="I27" s="154">
        <f t="shared" si="3"/>
        <v>52607.84</v>
      </c>
      <c r="J27" s="154">
        <f t="shared" si="3"/>
        <v>60238.329999999994</v>
      </c>
      <c r="K27" s="154">
        <f t="shared" si="3"/>
        <v>52625.189999999995</v>
      </c>
      <c r="L27" s="154">
        <f t="shared" si="3"/>
        <v>54997.060000000005</v>
      </c>
      <c r="M27" s="154">
        <f t="shared" si="3"/>
        <v>54546.55</v>
      </c>
      <c r="N27" s="154">
        <f t="shared" si="0"/>
        <v>627103.2000000002</v>
      </c>
    </row>
    <row r="28" spans="1:14" ht="15.7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48" t="s">
        <v>784</v>
      </c>
      <c r="C31" s="248"/>
      <c r="D31" s="248"/>
      <c r="E31" s="1"/>
      <c r="F31" s="248" t="s">
        <v>785</v>
      </c>
      <c r="G31" s="248"/>
      <c r="H31" s="248"/>
      <c r="I31" s="1"/>
      <c r="J31" s="163"/>
      <c r="K31" s="163" t="s">
        <v>786</v>
      </c>
      <c r="L31" s="163"/>
    </row>
    <row r="32" spans="1:14" ht="15.75">
      <c r="A32" s="1"/>
      <c r="D32" s="1"/>
      <c r="E32" s="1"/>
      <c r="F32" s="1" t="s">
        <v>787</v>
      </c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3" t="s">
        <v>78</v>
      </c>
      <c r="B1" s="253"/>
      <c r="C1" s="253"/>
      <c r="D1" s="253"/>
    </row>
    <row r="2" spans="1:4" ht="23.25" customHeight="1">
      <c r="A2" s="253"/>
      <c r="B2" s="253"/>
      <c r="C2" s="253"/>
      <c r="D2" s="253"/>
    </row>
    <row r="3" spans="1:4" ht="15.75">
      <c r="A3" s="254" t="s">
        <v>69</v>
      </c>
      <c r="B3" s="254"/>
      <c r="C3" s="254"/>
      <c r="D3" s="254"/>
    </row>
    <row r="4" spans="1:4" ht="15.75">
      <c r="A4" s="254"/>
      <c r="B4" s="254"/>
      <c r="C4" s="254"/>
      <c r="D4" s="254"/>
    </row>
    <row r="6" spans="1:2" ht="15.75">
      <c r="A6" s="39" t="str">
        <f>'mod 10  3q'!A4</f>
        <v>MUNICÍPIO DE MONTE AZUL PAULISTA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1º QUADRIMESTRE DE 2007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70</v>
      </c>
      <c r="B13" s="35" t="s">
        <v>71</v>
      </c>
      <c r="C13" s="35" t="s">
        <v>72</v>
      </c>
      <c r="D13" s="35" t="s">
        <v>79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76</v>
      </c>
      <c r="B46" s="256" t="s">
        <v>77</v>
      </c>
      <c r="C46" s="256"/>
      <c r="D46" s="50" t="s">
        <v>76</v>
      </c>
    </row>
    <row r="47" spans="1:4" ht="15.75">
      <c r="A47" s="166" t="s">
        <v>467</v>
      </c>
      <c r="B47" s="255" t="s">
        <v>74</v>
      </c>
      <c r="C47" s="255"/>
      <c r="D47" s="1" t="s">
        <v>75</v>
      </c>
    </row>
    <row r="48" spans="1:4" ht="15.75">
      <c r="A48" s="2"/>
      <c r="B48" s="2"/>
      <c r="C48" s="2"/>
      <c r="D48" s="2"/>
    </row>
    <row r="49" spans="1:4" ht="15.75">
      <c r="A49" s="2" t="s">
        <v>73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B28" sqref="B28:D28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58" t="s">
        <v>91</v>
      </c>
      <c r="D3" s="258"/>
      <c r="E3" s="258"/>
      <c r="F3" s="258"/>
      <c r="G3" s="258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50" t="s">
        <v>11</v>
      </c>
      <c r="D4" s="250"/>
      <c r="E4" s="250"/>
      <c r="F4" s="250"/>
      <c r="G4" s="250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57" t="s">
        <v>92</v>
      </c>
      <c r="C6" s="257"/>
      <c r="D6" s="257"/>
      <c r="E6" s="257"/>
      <c r="F6" s="257"/>
      <c r="G6" s="257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MONTE AZUL PAULISTA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1º QUADRIMESTRE DE 2007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460</v>
      </c>
      <c r="C13" s="33" t="s">
        <v>88</v>
      </c>
      <c r="D13" s="57" t="s">
        <v>89</v>
      </c>
      <c r="E13" s="40"/>
      <c r="F13" s="40"/>
      <c r="G13" s="30"/>
    </row>
    <row r="14" spans="2:8" ht="15.75">
      <c r="B14" s="68">
        <v>10</v>
      </c>
      <c r="C14" s="38" t="s">
        <v>82</v>
      </c>
      <c r="D14" s="69" t="s">
        <v>81</v>
      </c>
      <c r="E14" s="42"/>
      <c r="F14" s="70"/>
      <c r="G14" s="72">
        <f>IF('mod10 1q'!F11&gt;0,'mod10 1q'!F11,"")</f>
        <v>21242301.32</v>
      </c>
      <c r="H14" s="39"/>
    </row>
    <row r="15" spans="2:8" ht="15.75">
      <c r="B15" s="63"/>
      <c r="C15" s="64"/>
      <c r="D15" s="24" t="s">
        <v>80</v>
      </c>
      <c r="E15" s="34"/>
      <c r="F15" s="56"/>
      <c r="G15" s="73">
        <f>IF(ISNUMBER($G$14),'mod10 1q'!F14,"")</f>
        <v>627103.2</v>
      </c>
      <c r="H15" s="39"/>
    </row>
    <row r="16" spans="2:10" ht="15.75">
      <c r="B16" s="74"/>
      <c r="C16" s="64"/>
      <c r="D16" s="24" t="s">
        <v>483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484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83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84</v>
      </c>
      <c r="D19" s="57" t="s">
        <v>85</v>
      </c>
      <c r="E19" s="40"/>
      <c r="F19" s="169"/>
      <c r="G19" s="170">
        <f>IF(ISNUMBER($G$14),Anexo1mod10!N27,"")</f>
        <v>627103.2000000002</v>
      </c>
      <c r="J19" s="28"/>
    </row>
    <row r="20" spans="2:10" ht="15.75" hidden="1">
      <c r="B20" s="65">
        <v>10</v>
      </c>
      <c r="C20" s="66" t="s">
        <v>86</v>
      </c>
      <c r="D20" s="67" t="s">
        <v>87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59" t="str">
        <f>'mod 10  3q'!A41</f>
        <v>Local, data</v>
      </c>
      <c r="C24" s="259"/>
      <c r="D24" s="259"/>
      <c r="E24" s="259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62">
        <f>IF('mod 10  3q'!A43&gt;0,'mod 10  3q'!A43,"")</f>
      </c>
      <c r="C27" s="262"/>
      <c r="D27" s="262"/>
      <c r="E27" s="262"/>
      <c r="F27" s="182"/>
      <c r="G27" s="182"/>
      <c r="J27" s="150"/>
    </row>
    <row r="28" spans="2:10" s="2" customFormat="1" ht="15.75">
      <c r="B28" s="260" t="s">
        <v>466</v>
      </c>
      <c r="C28" s="261"/>
      <c r="D28" s="261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62">
        <f>IF('mod 10  3q'!F43&gt;0,'mod 10  3q'!F43,"")</f>
      </c>
      <c r="C31" s="262"/>
      <c r="D31" s="262"/>
      <c r="E31" s="262"/>
      <c r="F31" s="181"/>
      <c r="G31" s="175"/>
      <c r="J31" s="150"/>
    </row>
    <row r="32" spans="2:10" s="2" customFormat="1" ht="15.75">
      <c r="B32" s="260" t="s">
        <v>93</v>
      </c>
      <c r="C32" s="261"/>
      <c r="D32" s="261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62">
        <f>IF('mod 10  3q'!A46&gt;0,'mod 10  3q'!A46,"")</f>
      </c>
      <c r="C35" s="262"/>
      <c r="D35" s="262"/>
      <c r="E35" s="262"/>
      <c r="F35" s="181"/>
      <c r="G35" s="175"/>
      <c r="J35" s="150"/>
    </row>
    <row r="36" spans="2:10" s="2" customFormat="1" ht="15.75">
      <c r="B36" s="260" t="s">
        <v>26</v>
      </c>
      <c r="C36" s="261"/>
      <c r="D36" s="261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28:D28"/>
    <mergeCell ref="B32:D32"/>
    <mergeCell ref="B36:D36"/>
    <mergeCell ref="B27:E27"/>
    <mergeCell ref="B31:E31"/>
    <mergeCell ref="B35:E35"/>
    <mergeCell ref="B6:G6"/>
    <mergeCell ref="C3:G3"/>
    <mergeCell ref="C4:G4"/>
    <mergeCell ref="B24:E24"/>
  </mergeCells>
  <printOptions/>
  <pageMargins left="0.75" right="0.75" top="1" bottom="1" header="0.492125985" footer="0.492125985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Câmara Municipal de Monte Azul Paulista</cp:lastModifiedBy>
  <cp:lastPrinted>2007-04-17T17:56:31Z</cp:lastPrinted>
  <dcterms:created xsi:type="dcterms:W3CDTF">2001-01-09T19:05:07Z</dcterms:created>
  <dcterms:modified xsi:type="dcterms:W3CDTF">2007-07-05T12:37:25Z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000000001336CEF74368E94E8101CB617EBF585C047E2700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